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9" windowWidth="16424" windowHeight="10990" activeTab="0"/>
  </bookViews>
  <sheets>
    <sheet name="IRFP054N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<sst xmlns="http://schemas.openxmlformats.org/spreadsheetml/2006/main" count="57" uniqueCount="55">
  <si>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IRFP054N</t>
  </si>
  <si>
    <t>Ом</t>
  </si>
  <si>
    <t>Сопротивление канала х2 с запасом</t>
  </si>
  <si>
    <t>Количество трров на плечо</t>
  </si>
  <si>
    <t>Сопротивление канала х2 - все трры плеча в параллель</t>
  </si>
  <si>
    <t>периода</t>
  </si>
  <si>
    <t>%% каждого фронта</t>
  </si>
  <si>
    <t>%% длительность открытого состояния - оба плеча</t>
  </si>
  <si>
    <t>%% атаки и спада</t>
  </si>
  <si>
    <t>%% закрытого состояния - оба плеча</t>
  </si>
  <si>
    <t>Cопротивление проводки АКБ-первичная обмотка</t>
  </si>
  <si>
    <t>Cопротивление первичной обмотки</t>
  </si>
  <si>
    <t>Входное напряжение, В</t>
  </si>
  <si>
    <t>Средний входной ток, А - на первичной обмотке</t>
  </si>
  <si>
    <t>Падение напряжения на проводке до первички, В</t>
  </si>
  <si>
    <t>Фактическое напряжение питания, В</t>
  </si>
  <si>
    <t>В открытом состоянии</t>
  </si>
  <si>
    <t>Ток открытого состояния (плечо)</t>
  </si>
  <si>
    <t>Ток открытого состояния (каждый трр)</t>
  </si>
  <si>
    <t>Падение напряжения на тррах (открыто)</t>
  </si>
  <si>
    <t>Падение напряжения на первичной обмотке</t>
  </si>
  <si>
    <t>Мощность, рассеиваемая на оба плеча, Вт</t>
  </si>
  <si>
    <t>В переходном состоянии</t>
  </si>
  <si>
    <t>Средний ток трра = 1/2 открытого</t>
  </si>
  <si>
    <t>Cреднее напряжение на трре = U на первичной обмотке</t>
  </si>
  <si>
    <t>Cредняя тепловая мощность на трр - ОС и ПС</t>
  </si>
  <si>
    <t>Баланс потерь от АКБ до сердечника трансформатора. Потери на перезаряд затворов, схему управления и т.п. Не учтены!</t>
  </si>
  <si>
    <t>Полная потребляемая мощность, Вт</t>
  </si>
  <si>
    <t>Средняя мощность рассеиваемая на проводке</t>
  </si>
  <si>
    <t>Откр. Состояние - Cредняя мощность на оба плеча, Вт</t>
  </si>
  <si>
    <t>Перех.состояние - Средняя мощность,  на оба плеча</t>
  </si>
  <si>
    <t>Средняя мощность потерь в первичной обмотке</t>
  </si>
  <si>
    <t>Мощность, передаваемая в сердечник трансформатора</t>
  </si>
  <si>
    <t>%%</t>
  </si>
  <si>
    <t xml:space="preserve">Сопротивление канала </t>
  </si>
  <si>
    <t>ввести справочное &gt;</t>
  </si>
  <si>
    <t>ввести &gt;</t>
  </si>
  <si>
    <t>ввести (1 и более) &gt;</t>
  </si>
  <si>
    <t>ввести (1% … 10%) &gt;</t>
  </si>
  <si>
    <t>ввести (20%…47%) &gt;</t>
  </si>
  <si>
    <t>ввести требуемые &gt;</t>
  </si>
  <si>
    <t xml:space="preserve">%% длительность установившегося открытого состояния на плечо </t>
  </si>
  <si>
    <t>klausmobile@yahoo.com</t>
  </si>
  <si>
    <t>Открытый транзистор моделируем как омическое сопротивление канала (=справочное x2)</t>
  </si>
  <si>
    <t>Расчет теплового режима и потерь в ключевых транзисторах двухтактного преобразователя</t>
  </si>
  <si>
    <t>Открытый транзистор моделируем как омическое сопротивление канала (=справочное x2), а средний ток канала</t>
  </si>
  <si>
    <t>за время переходного процесса полагаем равным половине тока открытого состояния.</t>
  </si>
  <si>
    <t>Мгновенная мощность рассеиваемая на трре, Вт</t>
  </si>
  <si>
    <t>Средняя за период мощность рассеиваемая на трре, Вт</t>
  </si>
  <si>
    <t>Мгновенная мощность, рассеиваемая на каждый трр, Вт</t>
  </si>
  <si>
    <t>Средняя за период мощность, рассеиваемая на каждый трр, Вт</t>
  </si>
  <si>
    <t>Таблица предназначена для выбора ключевых транзисторов и оценки их теплового режима и КПД первичной цепи преобразователя</t>
  </si>
  <si>
    <t>Ключевой транзистор</t>
  </si>
  <si>
    <t>Для параллельного включения режим работы запараллеленных приборов полагается идентичным.</t>
  </si>
  <si>
    <t>типовые min-max &gt;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</si>
</sst>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15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/>
    </xf>
    <xf numFmtId="9" fontId="0" fillId="2" borderId="0" xfId="0" applyNumberFormat="1" applyFill="1" applyAlignment="1">
      <alignment vertical="top"/>
    </xf>
    <xf numFmtId="9" fontId="0" fillId="0" borderId="0" xfId="18" applyAlignment="1">
      <alignment vertical="top"/>
    </xf>
    <xf numFmtId="43" fontId="0" fillId="2" borderId="0" xfId="19" applyFill="1" applyAlignment="1">
      <alignment vertical="top"/>
    </xf>
    <xf numFmtId="43" fontId="0" fillId="0" borderId="0" xfId="19" applyAlignment="1">
      <alignment vertical="top"/>
    </xf>
    <xf numFmtId="43" fontId="0" fillId="0" borderId="0" xfId="19" applyFont="1" applyAlignment="1">
      <alignment vertical="top"/>
    </xf>
    <xf numFmtId="43" fontId="1" fillId="0" borderId="0" xfId="19" applyFont="1" applyAlignment="1">
      <alignment vertical="top"/>
    </xf>
    <xf numFmtId="43" fontId="0" fillId="0" borderId="0" xfId="0" applyNumberFormat="1" applyAlignment="1">
      <alignment vertical="top"/>
    </xf>
    <xf numFmtId="43" fontId="1" fillId="0" borderId="0" xfId="0" applyNumberFormat="1" applyFont="1" applyAlignment="1">
      <alignment vertical="top"/>
    </xf>
    <xf numFmtId="0" fontId="0" fillId="0" borderId="1" xfId="0" applyBorder="1" applyAlignment="1">
      <alignment vertical="top" wrapText="1"/>
    </xf>
    <xf numFmtId="43" fontId="1" fillId="0" borderId="1" xfId="19" applyFont="1" applyBorder="1" applyAlignment="1">
      <alignment vertical="top"/>
    </xf>
    <xf numFmtId="0" fontId="5" fillId="3" borderId="0" xfId="0" applyFont="1" applyFill="1" applyAlignment="1">
      <alignment vertical="top" wrapText="1"/>
    </xf>
    <xf numFmtId="43" fontId="6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2" fillId="0" borderId="1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lausmobile@yahoo.com#(&#1089;)%20klausmobile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20.125" style="1" customWidth="1"/>
    <col min="2" max="2" width="32.875" style="0" customWidth="1"/>
    <col min="7" max="7" width="2.875" style="0" customWidth="1"/>
    <col min="11" max="11" width="10.50390625" style="0" customWidth="1"/>
  </cols>
  <sheetData>
    <row r="2" spans="1:12" ht="18">
      <c r="A2" s="23"/>
      <c r="B2" s="2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4" t="s">
        <v>42</v>
      </c>
      <c r="C3" s="4"/>
      <c r="D3" s="5"/>
      <c r="E3" s="5"/>
      <c r="F3" s="5"/>
      <c r="G3" s="5"/>
      <c r="H3" s="5"/>
      <c r="I3" s="5"/>
      <c r="J3" s="5"/>
      <c r="K3" s="5"/>
      <c r="L3" s="5"/>
    </row>
    <row r="4" spans="1:11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/>
      <c r="B5" s="5" t="s">
        <v>51</v>
      </c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6"/>
      <c r="B6" s="5" t="s">
        <v>53</v>
      </c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3.5">
      <c r="A8" s="6"/>
      <c r="B8" s="7" t="s">
        <v>52</v>
      </c>
      <c r="C8" s="8" t="s">
        <v>0</v>
      </c>
      <c r="D8" s="5"/>
      <c r="E8" s="5"/>
      <c r="F8" s="5"/>
      <c r="G8" s="5"/>
      <c r="H8" s="5"/>
      <c r="I8" s="5"/>
      <c r="J8" s="5"/>
      <c r="K8" s="5"/>
    </row>
    <row r="9" spans="1:11" ht="12.75">
      <c r="A9" s="6" t="s">
        <v>35</v>
      </c>
      <c r="B9" s="7" t="s">
        <v>34</v>
      </c>
      <c r="C9" s="9">
        <v>0.012</v>
      </c>
      <c r="D9" s="5" t="s">
        <v>1</v>
      </c>
      <c r="E9" s="5"/>
      <c r="F9" s="5"/>
      <c r="G9" s="5"/>
      <c r="H9" s="5"/>
      <c r="I9" s="5"/>
      <c r="J9" s="5"/>
      <c r="K9" s="5"/>
    </row>
    <row r="10" spans="1:11" ht="12.75">
      <c r="A10" s="6"/>
      <c r="B10" s="7" t="s">
        <v>2</v>
      </c>
      <c r="C10" s="5">
        <f>+C9*2</f>
        <v>0.024</v>
      </c>
      <c r="D10" s="5" t="str">
        <f>+D9</f>
        <v>Ом</v>
      </c>
      <c r="E10" s="5"/>
      <c r="F10" s="5"/>
      <c r="G10" s="5"/>
      <c r="H10" s="5"/>
      <c r="I10" s="5"/>
      <c r="J10" s="5"/>
      <c r="K10" s="5"/>
    </row>
    <row r="11" spans="1:11" ht="12.75">
      <c r="A11" s="6" t="s">
        <v>37</v>
      </c>
      <c r="B11" s="7" t="s">
        <v>3</v>
      </c>
      <c r="C11" s="9">
        <v>4</v>
      </c>
      <c r="D11" s="5"/>
      <c r="E11" s="5"/>
      <c r="F11" s="5"/>
      <c r="G11" s="5"/>
      <c r="H11" s="5"/>
      <c r="I11" s="5"/>
      <c r="J11" s="5"/>
      <c r="K11" s="5"/>
    </row>
    <row r="12" spans="1:11" ht="25.5">
      <c r="A12" s="6"/>
      <c r="B12" s="7" t="s">
        <v>4</v>
      </c>
      <c r="C12" s="5">
        <f>+C10/C11</f>
        <v>0.006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6"/>
      <c r="B13" s="7"/>
      <c r="C13" s="5"/>
      <c r="D13" s="5"/>
      <c r="E13" s="5"/>
      <c r="F13" s="5"/>
      <c r="G13" s="5"/>
      <c r="H13" s="5"/>
      <c r="I13" s="5"/>
      <c r="J13" s="5"/>
      <c r="K13" s="5"/>
    </row>
    <row r="14" spans="1:11" ht="25.5">
      <c r="A14" s="6" t="s">
        <v>39</v>
      </c>
      <c r="B14" s="7" t="s">
        <v>41</v>
      </c>
      <c r="C14" s="10">
        <v>0.3</v>
      </c>
      <c r="D14" s="5" t="s">
        <v>5</v>
      </c>
      <c r="E14" s="5"/>
      <c r="F14" s="5"/>
      <c r="G14" s="5"/>
      <c r="H14" s="5"/>
      <c r="I14" s="5"/>
      <c r="J14" s="5"/>
      <c r="K14" s="5"/>
    </row>
    <row r="15" spans="1:11" ht="12.75">
      <c r="A15" s="6" t="s">
        <v>38</v>
      </c>
      <c r="B15" s="7" t="s">
        <v>6</v>
      </c>
      <c r="C15" s="10">
        <v>0.03</v>
      </c>
      <c r="D15" s="5" t="str">
        <f>+D14</f>
        <v>периода</v>
      </c>
      <c r="E15" s="5"/>
      <c r="F15" s="5"/>
      <c r="G15" s="5"/>
      <c r="H15" s="5"/>
      <c r="I15" s="5"/>
      <c r="J15" s="5"/>
      <c r="K15" s="5"/>
    </row>
    <row r="16" spans="1:11" ht="12.75">
      <c r="A16" s="6"/>
      <c r="B16" s="7"/>
      <c r="C16" s="5"/>
      <c r="D16" s="5"/>
      <c r="E16" s="5"/>
      <c r="F16" s="5"/>
      <c r="G16" s="5"/>
      <c r="H16" s="5"/>
      <c r="I16" s="5"/>
      <c r="J16" s="5"/>
      <c r="K16" s="5"/>
    </row>
    <row r="17" spans="1:11" ht="25.5">
      <c r="A17" s="6"/>
      <c r="B17" s="7" t="s">
        <v>7</v>
      </c>
      <c r="C17" s="11">
        <f>2*C14</f>
        <v>0.6</v>
      </c>
      <c r="D17" s="5"/>
      <c r="E17" s="5"/>
      <c r="F17" s="5"/>
      <c r="G17" s="5"/>
      <c r="H17" s="5"/>
      <c r="I17" s="5"/>
      <c r="J17" s="5"/>
      <c r="K17" s="5"/>
    </row>
    <row r="18" spans="1:11" ht="12.75">
      <c r="A18" s="6"/>
      <c r="B18" s="7" t="s">
        <v>8</v>
      </c>
      <c r="C18" s="11">
        <f>+C15*2</f>
        <v>0.06</v>
      </c>
      <c r="D18" s="5"/>
      <c r="E18" s="5"/>
      <c r="F18" s="5"/>
      <c r="G18" s="5"/>
      <c r="H18" s="5"/>
      <c r="I18" s="5"/>
      <c r="J18" s="5"/>
      <c r="K18" s="5"/>
    </row>
    <row r="19" spans="1:11" ht="12.75">
      <c r="A19" s="6"/>
      <c r="B19" s="7" t="s">
        <v>9</v>
      </c>
      <c r="C19" s="11">
        <f>1-C17-C18</f>
        <v>0.34</v>
      </c>
      <c r="D19" s="5"/>
      <c r="E19" s="5"/>
      <c r="F19" s="5"/>
      <c r="G19" s="5"/>
      <c r="H19" s="5"/>
      <c r="I19" s="5"/>
      <c r="J19" s="5"/>
      <c r="K19" s="5"/>
    </row>
    <row r="20" spans="1:11" ht="12.7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</row>
    <row r="21" spans="1:11" ht="25.5">
      <c r="A21" s="6" t="s">
        <v>36</v>
      </c>
      <c r="B21" s="7" t="s">
        <v>10</v>
      </c>
      <c r="C21" s="9">
        <v>0.01</v>
      </c>
      <c r="D21" s="5" t="s">
        <v>1</v>
      </c>
      <c r="E21" s="5"/>
      <c r="F21" s="5"/>
      <c r="G21" s="5"/>
      <c r="H21" s="5"/>
      <c r="I21" s="5"/>
      <c r="J21" s="5"/>
      <c r="K21" s="5"/>
    </row>
    <row r="22" spans="1:11" ht="12.75">
      <c r="A22" s="6" t="s">
        <v>36</v>
      </c>
      <c r="B22" s="7" t="s">
        <v>11</v>
      </c>
      <c r="C22" s="9">
        <v>0.001</v>
      </c>
      <c r="D22" s="5" t="str">
        <f>+D21</f>
        <v>Ом</v>
      </c>
      <c r="E22" s="5"/>
      <c r="F22" s="5"/>
      <c r="G22" s="5"/>
      <c r="H22" s="5"/>
      <c r="I22" s="5"/>
      <c r="J22" s="5"/>
      <c r="K22" s="5"/>
    </row>
    <row r="23" spans="1:11" ht="12.7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6" t="s">
        <v>54</v>
      </c>
      <c r="B24" s="7" t="s">
        <v>12</v>
      </c>
      <c r="C24" s="12">
        <v>11</v>
      </c>
      <c r="D24" s="12">
        <v>11</v>
      </c>
      <c r="E24" s="12">
        <v>11</v>
      </c>
      <c r="F24" s="12">
        <v>11</v>
      </c>
      <c r="G24" s="12"/>
      <c r="H24" s="12">
        <v>15</v>
      </c>
      <c r="I24" s="12">
        <v>15</v>
      </c>
      <c r="J24" s="12">
        <v>15</v>
      </c>
      <c r="K24" s="12">
        <v>15</v>
      </c>
    </row>
    <row r="25" spans="1:11" ht="25.5">
      <c r="A25" s="6" t="s">
        <v>40</v>
      </c>
      <c r="B25" s="7" t="s">
        <v>13</v>
      </c>
      <c r="C25" s="12">
        <v>10</v>
      </c>
      <c r="D25" s="12">
        <v>20</v>
      </c>
      <c r="E25" s="12">
        <v>40</v>
      </c>
      <c r="F25" s="12">
        <v>80</v>
      </c>
      <c r="G25" s="12"/>
      <c r="H25" s="12">
        <v>10</v>
      </c>
      <c r="I25" s="12">
        <v>20</v>
      </c>
      <c r="J25" s="12">
        <v>40</v>
      </c>
      <c r="K25" s="12">
        <v>80</v>
      </c>
    </row>
    <row r="26" spans="1:11" ht="25.5">
      <c r="A26" s="6"/>
      <c r="B26" s="7" t="s">
        <v>14</v>
      </c>
      <c r="C26" s="13">
        <f>+C25*$C21</f>
        <v>0.1</v>
      </c>
      <c r="D26" s="13">
        <f>+D25*$C21</f>
        <v>0.2</v>
      </c>
      <c r="E26" s="13">
        <f>+E25*$C21</f>
        <v>0.4</v>
      </c>
      <c r="F26" s="13">
        <f>+F25*$C21</f>
        <v>0.8</v>
      </c>
      <c r="G26" s="13"/>
      <c r="H26" s="13">
        <f>+H25*$C21</f>
        <v>0.1</v>
      </c>
      <c r="I26" s="13">
        <f>+I25*$C21</f>
        <v>0.2</v>
      </c>
      <c r="J26" s="13">
        <f>+J25*$C21</f>
        <v>0.4</v>
      </c>
      <c r="K26" s="13">
        <f>+K25*$C21</f>
        <v>0.8</v>
      </c>
    </row>
    <row r="27" spans="1:11" ht="12.75">
      <c r="A27" s="6"/>
      <c r="B27" s="7" t="s">
        <v>15</v>
      </c>
      <c r="C27" s="13">
        <f>+C24-C26</f>
        <v>10.9</v>
      </c>
      <c r="D27" s="13">
        <f>+D24-D26</f>
        <v>10.8</v>
      </c>
      <c r="E27" s="13">
        <f>+E24-E26</f>
        <v>10.6</v>
      </c>
      <c r="F27" s="13">
        <f>+F24-F26</f>
        <v>10.2</v>
      </c>
      <c r="G27" s="13"/>
      <c r="H27" s="13">
        <f>+H24-H26</f>
        <v>14.9</v>
      </c>
      <c r="I27" s="13">
        <f>+I24-I26</f>
        <v>14.8</v>
      </c>
      <c r="J27" s="13">
        <f>+J24-J26</f>
        <v>14.6</v>
      </c>
      <c r="K27" s="13">
        <f>+K24-K26</f>
        <v>14.2</v>
      </c>
    </row>
    <row r="28" spans="1:11" ht="12.75">
      <c r="A28" s="6"/>
      <c r="B28" s="5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3.5">
      <c r="A29" s="6"/>
      <c r="B29" s="8" t="s">
        <v>16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6"/>
      <c r="B30" s="6" t="s">
        <v>43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3.5">
      <c r="A31" s="6"/>
      <c r="B31" s="8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6"/>
      <c r="B32" s="7" t="s">
        <v>17</v>
      </c>
      <c r="C32" s="14">
        <f>+C25/($C17+$C18/2)</f>
        <v>15.873015873015873</v>
      </c>
      <c r="D32" s="14">
        <f>+D25/($C17+$C18/2)</f>
        <v>31.746031746031747</v>
      </c>
      <c r="E32" s="14">
        <f>+E25/($C17+$C18/2)</f>
        <v>63.492063492063494</v>
      </c>
      <c r="F32" s="14">
        <f>+F25/($C17+$C18/2)</f>
        <v>126.98412698412699</v>
      </c>
      <c r="G32" s="14"/>
      <c r="H32" s="14">
        <f>+H25/($C17+$C18/2)</f>
        <v>15.873015873015873</v>
      </c>
      <c r="I32" s="14">
        <f>+I25/($C17+$C18/2)</f>
        <v>31.746031746031747</v>
      </c>
      <c r="J32" s="14">
        <f>+J25/($C17+$C18/2)</f>
        <v>63.492063492063494</v>
      </c>
      <c r="K32" s="14">
        <f>+K25/($C17+$C18/2)</f>
        <v>126.98412698412699</v>
      </c>
    </row>
    <row r="33" spans="1:11" ht="25.5">
      <c r="A33" s="6"/>
      <c r="B33" s="7" t="s">
        <v>18</v>
      </c>
      <c r="C33" s="15">
        <f>+C32/$C11</f>
        <v>3.9682539682539684</v>
      </c>
      <c r="D33" s="15">
        <f>+D32/$C11</f>
        <v>7.936507936507937</v>
      </c>
      <c r="E33" s="15">
        <f>+E32/$C11</f>
        <v>15.873015873015873</v>
      </c>
      <c r="F33" s="15">
        <f>+F32/$C11</f>
        <v>31.746031746031747</v>
      </c>
      <c r="G33" s="15"/>
      <c r="H33" s="15">
        <f>+H32/$C11</f>
        <v>3.9682539682539684</v>
      </c>
      <c r="I33" s="15">
        <f>+I32/$C11</f>
        <v>7.936507936507937</v>
      </c>
      <c r="J33" s="15">
        <f>+J32/$C11</f>
        <v>15.873015873015873</v>
      </c>
      <c r="K33" s="15">
        <f>+K32/$C11</f>
        <v>31.746031746031747</v>
      </c>
    </row>
    <row r="34" spans="1:11" ht="25.5">
      <c r="A34" s="6"/>
      <c r="B34" s="7" t="s">
        <v>19</v>
      </c>
      <c r="C34" s="13">
        <f>+C32*$C12</f>
        <v>0.09523809523809525</v>
      </c>
      <c r="D34" s="13">
        <f>+D32*$C12</f>
        <v>0.1904761904761905</v>
      </c>
      <c r="E34" s="13">
        <f>+E32*$C12</f>
        <v>0.380952380952381</v>
      </c>
      <c r="F34" s="13">
        <f>+F32*$C12</f>
        <v>0.761904761904762</v>
      </c>
      <c r="G34" s="13"/>
      <c r="H34" s="13">
        <f>+H32*$C12</f>
        <v>0.09523809523809525</v>
      </c>
      <c r="I34" s="13">
        <f>+I32*$C12</f>
        <v>0.1904761904761905</v>
      </c>
      <c r="J34" s="13">
        <f>+J32*$C12</f>
        <v>0.380952380952381</v>
      </c>
      <c r="K34" s="13">
        <f>+K32*$C12</f>
        <v>0.761904761904762</v>
      </c>
    </row>
    <row r="35" spans="1:11" ht="25.5">
      <c r="A35" s="6"/>
      <c r="B35" s="7" t="s">
        <v>20</v>
      </c>
      <c r="C35" s="16">
        <f>+C32-C34</f>
        <v>15.777777777777779</v>
      </c>
      <c r="D35" s="16">
        <f>+D32-D34</f>
        <v>31.555555555555557</v>
      </c>
      <c r="E35" s="16">
        <f>+E32-E34</f>
        <v>63.111111111111114</v>
      </c>
      <c r="F35" s="16">
        <f>+F32-F34</f>
        <v>126.22222222222223</v>
      </c>
      <c r="G35" s="16"/>
      <c r="H35" s="16">
        <f>+H32-H34</f>
        <v>15.777777777777779</v>
      </c>
      <c r="I35" s="16">
        <f>+I32-I34</f>
        <v>31.555555555555557</v>
      </c>
      <c r="J35" s="16">
        <f>+J32-J34</f>
        <v>63.111111111111114</v>
      </c>
      <c r="K35" s="16">
        <f>+K32-K34</f>
        <v>126.22222222222223</v>
      </c>
    </row>
    <row r="36" spans="1:11" ht="25.5">
      <c r="A36" s="6"/>
      <c r="B36" s="7" t="s">
        <v>21</v>
      </c>
      <c r="C36" s="16">
        <f>+C32*C34</f>
        <v>1.5117157974300832</v>
      </c>
      <c r="D36" s="16">
        <f>+D32*D34</f>
        <v>6.046863189720333</v>
      </c>
      <c r="E36" s="16">
        <f>+E32*E34</f>
        <v>24.18745275888133</v>
      </c>
      <c r="F36" s="16">
        <f>+F32*F34</f>
        <v>96.74981103552533</v>
      </c>
      <c r="G36" s="16"/>
      <c r="H36" s="16">
        <f>+H32*H34</f>
        <v>1.5117157974300832</v>
      </c>
      <c r="I36" s="16">
        <f>+I32*I34</f>
        <v>6.046863189720333</v>
      </c>
      <c r="J36" s="16">
        <f>+J32*J34</f>
        <v>24.18745275888133</v>
      </c>
      <c r="K36" s="16">
        <f>+K32*K34</f>
        <v>96.74981103552533</v>
      </c>
    </row>
    <row r="37" spans="1:11" ht="25.5">
      <c r="A37" s="6"/>
      <c r="B37" s="7" t="s">
        <v>49</v>
      </c>
      <c r="C37" s="16">
        <f>+C36/(2*$C11)</f>
        <v>0.1889644746787604</v>
      </c>
      <c r="D37" s="16">
        <f>+D36/(2*$C11)</f>
        <v>0.7558578987150416</v>
      </c>
      <c r="E37" s="16">
        <f>+E36/(2*$C11)</f>
        <v>3.0234315948601664</v>
      </c>
      <c r="F37" s="16">
        <f>+F36/(2*$C11)</f>
        <v>12.093726379440666</v>
      </c>
      <c r="G37" s="16"/>
      <c r="H37" s="16">
        <f>+H36/(2*$C11)</f>
        <v>0.1889644746787604</v>
      </c>
      <c r="I37" s="16">
        <f>+I36/(2*$C11)</f>
        <v>0.7558578987150416</v>
      </c>
      <c r="J37" s="16">
        <f>+J36/(2*$C11)</f>
        <v>3.0234315948601664</v>
      </c>
      <c r="K37" s="16">
        <f>+K36/(2*$C11)</f>
        <v>12.093726379440666</v>
      </c>
    </row>
    <row r="38" spans="1:11" ht="25.5">
      <c r="A38" s="6"/>
      <c r="B38" s="7" t="s">
        <v>50</v>
      </c>
      <c r="C38" s="16">
        <f>+C37*$C17</f>
        <v>0.11337868480725624</v>
      </c>
      <c r="D38" s="16">
        <f>+D37*$C17</f>
        <v>0.45351473922902497</v>
      </c>
      <c r="E38" s="16">
        <f>+E37*$C17</f>
        <v>1.8140589569160999</v>
      </c>
      <c r="F38" s="16">
        <f>+F37*$C17</f>
        <v>7.2562358276643995</v>
      </c>
      <c r="G38" s="16"/>
      <c r="H38" s="16">
        <f>+H37*$C17</f>
        <v>0.11337868480725624</v>
      </c>
      <c r="I38" s="16">
        <f>+I37*$C17</f>
        <v>0.45351473922902497</v>
      </c>
      <c r="J38" s="16">
        <f>+J37*$C17</f>
        <v>1.8140589569160999</v>
      </c>
      <c r="K38" s="16">
        <f>+K37*$C17</f>
        <v>7.2562358276643995</v>
      </c>
    </row>
    <row r="39" spans="1:11" ht="12.7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3.5">
      <c r="A40" s="6"/>
      <c r="B40" s="8" t="s">
        <v>22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6"/>
      <c r="B41" s="6" t="s">
        <v>45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6"/>
      <c r="B42" s="6" t="s">
        <v>46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ht="13.5">
      <c r="A43" s="6"/>
      <c r="B43" s="8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6"/>
      <c r="B44" s="7" t="s">
        <v>23</v>
      </c>
      <c r="C44" s="13">
        <f>+C33/2</f>
        <v>1.9841269841269842</v>
      </c>
      <c r="D44" s="13">
        <f>+D33/2</f>
        <v>3.9682539682539684</v>
      </c>
      <c r="E44" s="13">
        <f>+E33/2</f>
        <v>7.936507936507937</v>
      </c>
      <c r="F44" s="13">
        <f>+F33/2</f>
        <v>15.873015873015873</v>
      </c>
      <c r="G44" s="13"/>
      <c r="H44" s="13">
        <f>+H33/2</f>
        <v>1.9841269841269842</v>
      </c>
      <c r="I44" s="13">
        <f>+I33/2</f>
        <v>3.9682539682539684</v>
      </c>
      <c r="J44" s="13">
        <f>+J33/2</f>
        <v>7.936507936507937</v>
      </c>
      <c r="K44" s="13">
        <f>+K33/2</f>
        <v>15.873015873015873</v>
      </c>
    </row>
    <row r="45" spans="1:11" ht="25.5">
      <c r="A45" s="6"/>
      <c r="B45" s="7" t="s">
        <v>24</v>
      </c>
      <c r="C45" s="16">
        <f>+C27</f>
        <v>10.9</v>
      </c>
      <c r="D45" s="16">
        <f>+D27</f>
        <v>10.8</v>
      </c>
      <c r="E45" s="16">
        <f>+E27</f>
        <v>10.6</v>
      </c>
      <c r="F45" s="16">
        <f>+F27</f>
        <v>10.2</v>
      </c>
      <c r="G45" s="16"/>
      <c r="H45" s="16">
        <f>+H27</f>
        <v>14.9</v>
      </c>
      <c r="I45" s="16">
        <f>+I27</f>
        <v>14.8</v>
      </c>
      <c r="J45" s="16">
        <f>+J27</f>
        <v>14.6</v>
      </c>
      <c r="K45" s="16">
        <f>+K27</f>
        <v>14.2</v>
      </c>
    </row>
    <row r="46" spans="1:11" ht="25.5">
      <c r="A46" s="6"/>
      <c r="B46" s="7" t="s">
        <v>47</v>
      </c>
      <c r="C46" s="17">
        <f>+C45*C44</f>
        <v>21.626984126984127</v>
      </c>
      <c r="D46" s="17">
        <f>+D45*D44</f>
        <v>42.85714285714286</v>
      </c>
      <c r="E46" s="17">
        <f>+E45*E44</f>
        <v>84.12698412698413</v>
      </c>
      <c r="F46" s="17">
        <f>+F45*F44</f>
        <v>161.9047619047619</v>
      </c>
      <c r="G46" s="17"/>
      <c r="H46" s="17">
        <f>+H45*H44</f>
        <v>29.563492063492063</v>
      </c>
      <c r="I46" s="17">
        <f>+I45*I44</f>
        <v>58.730158730158735</v>
      </c>
      <c r="J46" s="17">
        <f>+J45*J44</f>
        <v>115.87301587301587</v>
      </c>
      <c r="K46" s="17">
        <f>+K45*K44</f>
        <v>225.3968253968254</v>
      </c>
    </row>
    <row r="47" spans="1:11" ht="25.5">
      <c r="A47" s="6"/>
      <c r="B47" s="7" t="s">
        <v>48</v>
      </c>
      <c r="C47" s="13">
        <f>+C46*$C18</f>
        <v>1.2976190476190474</v>
      </c>
      <c r="D47" s="13">
        <f>+D46*$C18</f>
        <v>2.5714285714285716</v>
      </c>
      <c r="E47" s="13">
        <f>+E46*$C18</f>
        <v>5.0476190476190474</v>
      </c>
      <c r="F47" s="13">
        <f>+F46*$C18</f>
        <v>9.714285714285714</v>
      </c>
      <c r="G47" s="13"/>
      <c r="H47" s="13">
        <f>+H46*$C18</f>
        <v>1.7738095238095237</v>
      </c>
      <c r="I47" s="13">
        <f>+I46*$C18</f>
        <v>3.523809523809524</v>
      </c>
      <c r="J47" s="13">
        <f>+J46*$C18</f>
        <v>6.9523809523809526</v>
      </c>
      <c r="K47" s="13">
        <f>+K46*$C18</f>
        <v>13.523809523809524</v>
      </c>
    </row>
    <row r="48" spans="1:11" ht="12.75">
      <c r="A48" s="6"/>
      <c r="B48" s="7"/>
      <c r="C48" s="5"/>
      <c r="D48" s="5"/>
      <c r="E48" s="5"/>
      <c r="F48" s="5"/>
      <c r="G48" s="5"/>
      <c r="H48" s="5"/>
      <c r="I48" s="5"/>
      <c r="J48" s="5"/>
      <c r="K48" s="5"/>
    </row>
    <row r="49" spans="1:11" ht="25.5">
      <c r="A49" s="6"/>
      <c r="B49" s="20" t="s">
        <v>25</v>
      </c>
      <c r="C49" s="21">
        <f>+C47+C38</f>
        <v>1.4109977324263037</v>
      </c>
      <c r="D49" s="21">
        <f>+D47+D38</f>
        <v>3.0249433106575965</v>
      </c>
      <c r="E49" s="21">
        <f>+E47+E38</f>
        <v>6.861678004535147</v>
      </c>
      <c r="F49" s="21">
        <f>+F47+F38</f>
        <v>16.970521541950113</v>
      </c>
      <c r="G49" s="22"/>
      <c r="H49" s="21">
        <f>+H47+H38</f>
        <v>1.88718820861678</v>
      </c>
      <c r="I49" s="21">
        <f>+I47+I38</f>
        <v>3.977324263038549</v>
      </c>
      <c r="J49" s="21">
        <f>+J47+J38</f>
        <v>8.766439909297052</v>
      </c>
      <c r="K49" s="21">
        <f>+K47+K38</f>
        <v>20.780045351473923</v>
      </c>
    </row>
    <row r="50" spans="1:11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5">
      <c r="A51" s="6"/>
      <c r="B51" s="8" t="s">
        <v>26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3.5">
      <c r="A52" s="6"/>
      <c r="B52" s="8"/>
      <c r="C52" s="5"/>
      <c r="D52" s="5"/>
      <c r="E52" s="5"/>
      <c r="F52" s="5"/>
      <c r="G52" s="5"/>
      <c r="H52" s="5"/>
      <c r="I52" s="5"/>
      <c r="J52" s="5"/>
      <c r="K52" s="5"/>
    </row>
    <row r="53" spans="1:11" ht="13.5">
      <c r="A53" s="6"/>
      <c r="B53" s="7" t="s">
        <v>27</v>
      </c>
      <c r="C53" s="15">
        <f aca="true" t="shared" si="0" ref="C53:F54">+C25*C24</f>
        <v>110</v>
      </c>
      <c r="D53" s="15">
        <f t="shared" si="0"/>
        <v>220</v>
      </c>
      <c r="E53" s="15">
        <f t="shared" si="0"/>
        <v>440</v>
      </c>
      <c r="F53" s="15">
        <f t="shared" si="0"/>
        <v>880</v>
      </c>
      <c r="G53" s="15"/>
      <c r="H53" s="15">
        <f aca="true" t="shared" si="1" ref="H53:K54">+H25*H24</f>
        <v>150</v>
      </c>
      <c r="I53" s="15">
        <f t="shared" si="1"/>
        <v>300</v>
      </c>
      <c r="J53" s="15">
        <f t="shared" si="1"/>
        <v>600</v>
      </c>
      <c r="K53" s="15">
        <f t="shared" si="1"/>
        <v>1200</v>
      </c>
    </row>
    <row r="54" spans="1:11" ht="25.5">
      <c r="A54" s="6"/>
      <c r="B54" s="7" t="s">
        <v>28</v>
      </c>
      <c r="C54" s="15">
        <f t="shared" si="0"/>
        <v>1</v>
      </c>
      <c r="D54" s="15">
        <f t="shared" si="0"/>
        <v>4</v>
      </c>
      <c r="E54" s="15">
        <f t="shared" si="0"/>
        <v>16</v>
      </c>
      <c r="F54" s="15">
        <f t="shared" si="0"/>
        <v>64</v>
      </c>
      <c r="G54" s="15"/>
      <c r="H54" s="15">
        <f t="shared" si="1"/>
        <v>1</v>
      </c>
      <c r="I54" s="15">
        <f t="shared" si="1"/>
        <v>4</v>
      </c>
      <c r="J54" s="15">
        <f t="shared" si="1"/>
        <v>16</v>
      </c>
      <c r="K54" s="15">
        <f t="shared" si="1"/>
        <v>64</v>
      </c>
    </row>
    <row r="55" spans="1:11" ht="25.5">
      <c r="A55" s="6"/>
      <c r="B55" s="7" t="s">
        <v>29</v>
      </c>
      <c r="C55" s="17">
        <f>+C36*$C17</f>
        <v>0.9070294784580499</v>
      </c>
      <c r="D55" s="17">
        <f>+D36*$C17</f>
        <v>3.6281179138321997</v>
      </c>
      <c r="E55" s="17">
        <f>+E36*$C17</f>
        <v>14.512471655328799</v>
      </c>
      <c r="F55" s="17">
        <f>+F36*$C17</f>
        <v>58.049886621315196</v>
      </c>
      <c r="G55" s="17"/>
      <c r="H55" s="17">
        <f>+H36*$C17</f>
        <v>0.9070294784580499</v>
      </c>
      <c r="I55" s="17">
        <f>+I36*$C17</f>
        <v>3.6281179138321997</v>
      </c>
      <c r="J55" s="17">
        <f>+J36*$C17</f>
        <v>14.512471655328799</v>
      </c>
      <c r="K55" s="17">
        <f>+K36*$C17</f>
        <v>58.049886621315196</v>
      </c>
    </row>
    <row r="56" spans="1:11" ht="25.5">
      <c r="A56" s="6"/>
      <c r="B56" s="7" t="s">
        <v>30</v>
      </c>
      <c r="C56" s="15">
        <f>+C47*$C11*2</f>
        <v>10.38095238095238</v>
      </c>
      <c r="D56" s="15">
        <f>+D47*$C11*2</f>
        <v>20.571428571428573</v>
      </c>
      <c r="E56" s="15">
        <f>+E47*$C11*2</f>
        <v>40.38095238095238</v>
      </c>
      <c r="F56" s="15">
        <f>+F47*$C11*2</f>
        <v>77.71428571428571</v>
      </c>
      <c r="G56" s="15"/>
      <c r="H56" s="15">
        <f>+H47*$C11*2</f>
        <v>14.19047619047619</v>
      </c>
      <c r="I56" s="15">
        <f>+I47*$C11*2</f>
        <v>28.190476190476193</v>
      </c>
      <c r="J56" s="15">
        <f>+J47*$C11*2</f>
        <v>55.61904761904762</v>
      </c>
      <c r="K56" s="15">
        <f>+K47*$C11*2</f>
        <v>108.19047619047619</v>
      </c>
    </row>
    <row r="57" spans="1:11" ht="25.5">
      <c r="A57" s="6"/>
      <c r="B57" s="18" t="s">
        <v>31</v>
      </c>
      <c r="C57" s="19">
        <f>+C25^2*$C22</f>
        <v>0.1</v>
      </c>
      <c r="D57" s="19">
        <f>+D25^2*$C22</f>
        <v>0.4</v>
      </c>
      <c r="E57" s="19">
        <f>+E25^2*$C22</f>
        <v>1.6</v>
      </c>
      <c r="F57" s="19">
        <f>+F25^2*$C22</f>
        <v>6.4</v>
      </c>
      <c r="G57" s="19"/>
      <c r="H57" s="19">
        <f>+H25^2*$C22</f>
        <v>0.1</v>
      </c>
      <c r="I57" s="19">
        <f>+I25^2*$C22</f>
        <v>0.4</v>
      </c>
      <c r="J57" s="19">
        <f>+J25^2*$C22</f>
        <v>1.6</v>
      </c>
      <c r="K57" s="19">
        <f>+K25^2*$C22</f>
        <v>6.4</v>
      </c>
    </row>
    <row r="58" spans="1:11" ht="25.5">
      <c r="A58" s="6"/>
      <c r="B58" s="7" t="s">
        <v>32</v>
      </c>
      <c r="C58" s="17">
        <f>+C53-C54-C55-C56-C57</f>
        <v>97.61201814058957</v>
      </c>
      <c r="D58" s="17">
        <f>+D53-D54-D55-D56-D57</f>
        <v>191.4004535147392</v>
      </c>
      <c r="E58" s="17">
        <f>+E53-E54-E55-E56-E57</f>
        <v>367.5065759637188</v>
      </c>
      <c r="F58" s="17">
        <f>+F53-F54-F55-F56-F57</f>
        <v>673.8358276643992</v>
      </c>
      <c r="G58" s="17"/>
      <c r="H58" s="17">
        <f>+H53-H54-H55-H56-H57</f>
        <v>133.8024943310658</v>
      </c>
      <c r="I58" s="17">
        <f>+I53-I54-I55-I56-I57</f>
        <v>263.7814058956916</v>
      </c>
      <c r="J58" s="17">
        <f>+J53-J54-J55-J56-J57</f>
        <v>512.2684807256236</v>
      </c>
      <c r="K58" s="17">
        <f>+K53-K54-K55-K56-K57</f>
        <v>963.3596371882087</v>
      </c>
    </row>
    <row r="59" spans="1:11" ht="12.75">
      <c r="A59" s="6"/>
      <c r="B59" s="7" t="s">
        <v>33</v>
      </c>
      <c r="C59" s="11">
        <f>+C58/C53</f>
        <v>0.8873819830962688</v>
      </c>
      <c r="D59" s="11">
        <f>+D58/D53</f>
        <v>0.8700020614306327</v>
      </c>
      <c r="E59" s="11">
        <f>+E58/E53</f>
        <v>0.8352422180993608</v>
      </c>
      <c r="F59" s="11">
        <f>+F58/F53</f>
        <v>0.7657225314368172</v>
      </c>
      <c r="G59" s="11"/>
      <c r="H59" s="11">
        <f>+H58/H53</f>
        <v>0.8920166288737719</v>
      </c>
      <c r="I59" s="11">
        <f>+I58/I53</f>
        <v>0.8792713529856386</v>
      </c>
      <c r="J59" s="11">
        <f>+J58/J53</f>
        <v>0.8537808012093726</v>
      </c>
      <c r="K59" s="11">
        <f>+K58/K53</f>
        <v>0.8027996976568406</v>
      </c>
    </row>
  </sheetData>
  <hyperlinks>
    <hyperlink ref="B3" r:id="rId1" display="klausmobile@yahoo.com#(с) klausmobile@yahoo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dcterms:created xsi:type="dcterms:W3CDTF">2000-04-22T09:48:13Z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